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showObjects="none" filterPrivacy="1" autoCompressPictures="0"/>
  <bookViews>
    <workbookView xWindow="0" yWindow="0" windowWidth="25600" windowHeight="14900" activeTab="1"/>
  </bookViews>
  <sheets>
    <sheet name="мужчины тех" sheetId="4" r:id="rId1"/>
    <sheet name="итоговый мужчины" sheetId="5" r:id="rId2"/>
    <sheet name="итоговый женщины " sheetId="6" r:id="rId3"/>
    <sheet name="Лист3" sheetId="7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8" i="6" l="1"/>
  <c r="Z7" i="6"/>
  <c r="Z9" i="6"/>
  <c r="Q8" i="6"/>
  <c r="Y5" i="6"/>
  <c r="Y9" i="6"/>
  <c r="K8" i="6"/>
  <c r="T8" i="6"/>
  <c r="S6" i="6"/>
  <c r="Q6" i="6"/>
  <c r="Y7" i="6"/>
  <c r="K6" i="6"/>
  <c r="T6" i="6"/>
  <c r="S4" i="6"/>
  <c r="Z5" i="6"/>
  <c r="Q4" i="6"/>
  <c r="K4" i="6"/>
  <c r="T4" i="6"/>
  <c r="L12" i="5"/>
  <c r="H12" i="5"/>
  <c r="Y6" i="5"/>
  <c r="Y10" i="5"/>
  <c r="Y4" i="5"/>
  <c r="P12" i="5"/>
  <c r="Y12" i="5"/>
  <c r="AA9" i="6"/>
  <c r="AC7" i="6"/>
  <c r="AB7" i="6"/>
  <c r="AA7" i="6"/>
  <c r="AC5" i="6"/>
  <c r="AB5" i="6"/>
  <c r="AA5" i="6"/>
  <c r="Y8" i="5"/>
  <c r="AT13" i="4"/>
  <c r="AI12" i="4"/>
  <c r="AT11" i="4"/>
  <c r="AI10" i="4"/>
  <c r="AT7" i="4"/>
  <c r="AI6" i="4"/>
  <c r="AT5" i="4"/>
  <c r="AI4" i="4"/>
  <c r="AS11" i="4"/>
  <c r="AS13" i="4"/>
  <c r="AC12" i="4"/>
  <c r="AC10" i="4"/>
  <c r="AS7" i="4"/>
  <c r="AC6" i="4"/>
  <c r="AS5" i="4"/>
  <c r="AC4" i="4"/>
  <c r="AR11" i="4"/>
  <c r="AR13" i="4"/>
  <c r="W12" i="4"/>
  <c r="W10" i="4"/>
  <c r="AR7" i="4"/>
  <c r="W6" i="4"/>
  <c r="AR5" i="4"/>
  <c r="W4" i="4"/>
  <c r="AQ11" i="4"/>
  <c r="AQ13" i="4"/>
  <c r="Q12" i="4"/>
  <c r="Q10" i="4"/>
  <c r="AQ7" i="4"/>
  <c r="Q6" i="4"/>
  <c r="AQ5" i="4"/>
  <c r="Q4" i="4"/>
  <c r="AP13" i="4"/>
  <c r="K12" i="4"/>
  <c r="AP11" i="4"/>
  <c r="K10" i="4"/>
  <c r="AP7" i="4"/>
  <c r="K6" i="4"/>
  <c r="AP5" i="4"/>
  <c r="K4" i="4"/>
  <c r="W8" i="4"/>
  <c r="AR9" i="4"/>
  <c r="AJ12" i="4"/>
  <c r="AJ10" i="4"/>
  <c r="AQ9" i="4"/>
  <c r="Q8" i="4"/>
  <c r="AI8" i="4"/>
  <c r="AC8" i="4"/>
  <c r="AJ8" i="4"/>
  <c r="AJ6" i="4"/>
  <c r="AJ4" i="4"/>
  <c r="AP9" i="4"/>
</calcChain>
</file>

<file path=xl/sharedStrings.xml><?xml version="1.0" encoding="utf-8"?>
<sst xmlns="http://schemas.openxmlformats.org/spreadsheetml/2006/main" count="193" uniqueCount="48">
  <si>
    <t>ФИО</t>
  </si>
  <si>
    <t>Главный судья, судья ВК _______________________________ А.С. Спиридонов</t>
  </si>
  <si>
    <t>Общее время</t>
  </si>
  <si>
    <t>Балы</t>
  </si>
  <si>
    <t>:</t>
  </si>
  <si>
    <t>Год рождения</t>
  </si>
  <si>
    <t>Разряд</t>
  </si>
  <si>
    <t>МС</t>
  </si>
  <si>
    <t>Бабушкина Олеся Михайловна</t>
  </si>
  <si>
    <t>Бакалейникова Ирина Геннадьевна</t>
  </si>
  <si>
    <t>Смеловская Мария Сергеевна</t>
  </si>
  <si>
    <t>Маршут 1</t>
  </si>
  <si>
    <t>Попова Марина Евгеньевна</t>
  </si>
  <si>
    <t>Главный секретарь, судья ВК ____________________________А.А. Пятницин</t>
  </si>
  <si>
    <t>Баллы</t>
  </si>
  <si>
    <t>Россия (Красноярск)</t>
  </si>
  <si>
    <t>Маршут 2</t>
  </si>
  <si>
    <t>Маршут 3</t>
  </si>
  <si>
    <t>Время,                 высота подъема</t>
  </si>
  <si>
    <t>Падучева Ольга Павловна</t>
  </si>
  <si>
    <t>1р</t>
  </si>
  <si>
    <t>Миловацкая Татьяна Игоревна</t>
  </si>
  <si>
    <t>Маршут 4</t>
  </si>
  <si>
    <t>Маршут 5</t>
  </si>
  <si>
    <t>Македония</t>
  </si>
  <si>
    <t>Россия   (Москва)</t>
  </si>
  <si>
    <t>Россия (Томск-Новокузнецк)</t>
  </si>
  <si>
    <t>Казахстан</t>
  </si>
  <si>
    <t>Время,                        высота подъема</t>
  </si>
  <si>
    <t>номер команды</t>
  </si>
  <si>
    <t>команда</t>
  </si>
  <si>
    <t>Технический протокол                                                                                                                                                                                                     СВЯЗКИ
Чемпионата мира по альпинизму (класс скальный)
8 – 13 сентября 2015г
Республика Македония,                                                                                       г. Демир Капия
мужчины</t>
  </si>
  <si>
    <t>Темерев Иван Михайлович</t>
  </si>
  <si>
    <t>Суздальцев Егор Евгеньевич</t>
  </si>
  <si>
    <t>Орлов Вячеслав Валерьевич</t>
  </si>
  <si>
    <t>Крупа Леонид Андреевич</t>
  </si>
  <si>
    <t>Zorah Maystorski</t>
  </si>
  <si>
    <t>Iose Velev</t>
  </si>
  <si>
    <t>Егоров Борис Олегович</t>
  </si>
  <si>
    <t>Мурзаев Владимир Александрович</t>
  </si>
  <si>
    <t>Теплых Михаил Владимирович</t>
  </si>
  <si>
    <t>Матвеенко Егор Владимирович</t>
  </si>
  <si>
    <t>Итоговый  протокол                                                                                                                                                                                                     СВЯЗКИ
Чемпионата мира по альпинизму (класс скальный)
8 – 13 сентября 2015г
Республика Македония,                                                                                       г. Демир Капия
мужчины</t>
  </si>
  <si>
    <t>место</t>
  </si>
  <si>
    <t>Россия (Новокузнецк)</t>
  </si>
  <si>
    <t>Итоговый протокол                                                                                                                                                                                                     СВЯЗКИ
Чемпионата мира по альпинизму (класс скальный)
8 – 13 сентября 2015г
Республика Македония,                                                                                г. Демир Капия
женщины</t>
  </si>
  <si>
    <t>Результат</t>
  </si>
  <si>
    <t>Время,                             высота подъема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</si>
</sst>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;[Red]\-#,##0&quot;р.&quot;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4"/>
      <color theme="1"/>
      <name val="Times New Roman"/>
    </font>
    <font>
      <sz val="14"/>
      <color theme="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6"/>
      <color indexed="8"/>
      <name val="Times New Roman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7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1" fontId="0" fillId="0" borderId="0" xfId="0" applyNumberFormat="1" applyFont="1"/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2" fontId="0" fillId="0" borderId="0" xfId="0" applyNumberFormat="1"/>
    <xf numFmtId="0" fontId="12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1" fontId="3" fillId="0" borderId="0" xfId="0" applyNumberFormat="1" applyFont="1"/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/>
    </xf>
    <xf numFmtId="1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7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19"/>
  <sheetViews>
    <sheetView workbookViewId="0">
      <selection activeCell="C4" sqref="C4:C13"/>
    </sheetView>
  </sheetViews>
  <sheetFormatPr baseColWidth="10" defaultColWidth="8.83203125" defaultRowHeight="14" x14ac:dyDescent="0"/>
  <cols>
    <col min="1" max="1" width="5.33203125" customWidth="1"/>
    <col min="2" max="2" width="10.83203125" customWidth="1"/>
    <col min="3" max="3" width="3.83203125" customWidth="1"/>
    <col min="4" max="5" width="5.33203125" customWidth="1"/>
    <col min="6" max="6" width="2.83203125" customWidth="1"/>
    <col min="7" max="7" width="0.6640625" customWidth="1"/>
    <col min="8" max="8" width="3.33203125" customWidth="1"/>
    <col min="9" max="9" width="1.1640625" customWidth="1"/>
    <col min="10" max="10" width="3.33203125" customWidth="1"/>
    <col min="11" max="11" width="6" style="16" customWidth="1"/>
    <col min="12" max="12" width="3.33203125" customWidth="1"/>
    <col min="13" max="16" width="5.33203125" customWidth="1"/>
    <col min="17" max="17" width="6.5" style="16" customWidth="1"/>
    <col min="18" max="18" width="5.33203125" style="19" customWidth="1"/>
    <col min="19" max="22" width="5.33203125" customWidth="1"/>
    <col min="23" max="23" width="6.1640625" style="16" customWidth="1"/>
    <col min="24" max="28" width="5.33203125" customWidth="1"/>
    <col min="29" max="29" width="6.83203125" style="16" customWidth="1"/>
    <col min="30" max="34" width="5.33203125" customWidth="1"/>
    <col min="35" max="35" width="6.6640625" style="16" customWidth="1"/>
    <col min="36" max="36" width="5.33203125" customWidth="1"/>
    <col min="37" max="37" width="2.5" customWidth="1"/>
    <col min="38" max="40" width="5.33203125" hidden="1" customWidth="1"/>
    <col min="41" max="41" width="5.33203125" style="19" customWidth="1"/>
    <col min="42" max="45" width="5.33203125" style="4" customWidth="1"/>
    <col min="46" max="46" width="1.1640625" style="4" customWidth="1"/>
  </cols>
  <sheetData>
    <row r="1" spans="1:47" ht="139" customHeight="1">
      <c r="A1" s="40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7" ht="14" customHeight="1">
      <c r="A2" s="61" t="s">
        <v>29</v>
      </c>
      <c r="B2" s="55" t="s">
        <v>30</v>
      </c>
      <c r="C2" s="55" t="s">
        <v>0</v>
      </c>
      <c r="D2" s="55" t="s">
        <v>5</v>
      </c>
      <c r="E2" s="55" t="s">
        <v>6</v>
      </c>
      <c r="F2" s="57" t="s">
        <v>11</v>
      </c>
      <c r="G2" s="57"/>
      <c r="H2" s="57"/>
      <c r="I2" s="57"/>
      <c r="J2" s="57"/>
      <c r="K2" s="57"/>
      <c r="L2" s="57" t="s">
        <v>16</v>
      </c>
      <c r="M2" s="57"/>
      <c r="N2" s="57"/>
      <c r="O2" s="57"/>
      <c r="P2" s="57"/>
      <c r="Q2" s="57"/>
      <c r="R2" s="57" t="s">
        <v>17</v>
      </c>
      <c r="S2" s="57"/>
      <c r="T2" s="57"/>
      <c r="U2" s="57"/>
      <c r="V2" s="57"/>
      <c r="W2" s="57"/>
      <c r="X2" s="57" t="s">
        <v>22</v>
      </c>
      <c r="Y2" s="57"/>
      <c r="Z2" s="57"/>
      <c r="AA2" s="57"/>
      <c r="AB2" s="57"/>
      <c r="AC2" s="57"/>
      <c r="AD2" s="57" t="s">
        <v>23</v>
      </c>
      <c r="AE2" s="57"/>
      <c r="AF2" s="57"/>
      <c r="AG2" s="57"/>
      <c r="AH2" s="57"/>
      <c r="AI2" s="57"/>
      <c r="AJ2" s="55" t="s">
        <v>2</v>
      </c>
      <c r="AK2" s="55"/>
      <c r="AL2" s="55"/>
      <c r="AM2" s="55"/>
      <c r="AN2" s="55"/>
      <c r="AO2" s="53" t="s">
        <v>3</v>
      </c>
    </row>
    <row r="3" spans="1:47" s="5" customFormat="1" ht="33" customHeight="1">
      <c r="A3" s="61"/>
      <c r="B3" s="55"/>
      <c r="C3" s="55"/>
      <c r="D3" s="55"/>
      <c r="E3" s="55"/>
      <c r="F3" s="58" t="s">
        <v>18</v>
      </c>
      <c r="G3" s="58"/>
      <c r="H3" s="58"/>
      <c r="I3" s="58"/>
      <c r="J3" s="58"/>
      <c r="K3" s="24" t="s">
        <v>14</v>
      </c>
      <c r="L3" s="58" t="s">
        <v>18</v>
      </c>
      <c r="M3" s="58"/>
      <c r="N3" s="58"/>
      <c r="O3" s="58"/>
      <c r="P3" s="58"/>
      <c r="Q3" s="24" t="s">
        <v>14</v>
      </c>
      <c r="R3" s="58" t="s">
        <v>28</v>
      </c>
      <c r="S3" s="58"/>
      <c r="T3" s="58"/>
      <c r="U3" s="58"/>
      <c r="V3" s="58"/>
      <c r="W3" s="24" t="s">
        <v>14</v>
      </c>
      <c r="X3" s="58" t="s">
        <v>18</v>
      </c>
      <c r="Y3" s="58"/>
      <c r="Z3" s="58"/>
      <c r="AA3" s="58"/>
      <c r="AB3" s="58"/>
      <c r="AC3" s="24" t="s">
        <v>14</v>
      </c>
      <c r="AD3" s="58" t="s">
        <v>18</v>
      </c>
      <c r="AE3" s="58"/>
      <c r="AF3" s="58"/>
      <c r="AG3" s="58"/>
      <c r="AH3" s="58"/>
      <c r="AI3" s="24" t="s">
        <v>14</v>
      </c>
      <c r="AJ3" s="56"/>
      <c r="AK3" s="56"/>
      <c r="AL3" s="56"/>
      <c r="AM3" s="56"/>
      <c r="AN3" s="56"/>
      <c r="AO3" s="53"/>
      <c r="AP3" s="20">
        <v>1</v>
      </c>
      <c r="AQ3" s="21">
        <v>2</v>
      </c>
      <c r="AR3" s="20">
        <v>3</v>
      </c>
      <c r="AS3" s="20">
        <v>4</v>
      </c>
      <c r="AT3" s="20">
        <v>5</v>
      </c>
    </row>
    <row r="4" spans="1:47" s="5" customFormat="1" ht="18.75" customHeight="1">
      <c r="A4" s="42">
        <v>33</v>
      </c>
      <c r="B4" s="44" t="s">
        <v>26</v>
      </c>
      <c r="C4" s="10"/>
      <c r="D4" s="11">
        <v>1959</v>
      </c>
      <c r="E4" s="7" t="s">
        <v>7</v>
      </c>
      <c r="F4" s="49">
        <v>19</v>
      </c>
      <c r="G4" s="51" t="s">
        <v>4</v>
      </c>
      <c r="H4" s="51">
        <v>23</v>
      </c>
      <c r="I4" s="51" t="s">
        <v>4</v>
      </c>
      <c r="J4" s="47">
        <v>75</v>
      </c>
      <c r="K4" s="54">
        <f>100*AP13/AP5</f>
        <v>80.40902255639098</v>
      </c>
      <c r="L4" s="49">
        <v>19</v>
      </c>
      <c r="M4" s="51" t="s">
        <v>4</v>
      </c>
      <c r="N4" s="51">
        <v>30</v>
      </c>
      <c r="O4" s="51" t="s">
        <v>4</v>
      </c>
      <c r="P4" s="47">
        <v>13</v>
      </c>
      <c r="Q4" s="54">
        <f>100*AQ11/AQ5</f>
        <v>76.078726295368881</v>
      </c>
      <c r="R4" s="59">
        <v>19</v>
      </c>
      <c r="S4" s="51" t="s">
        <v>4</v>
      </c>
      <c r="T4" s="51">
        <v>10</v>
      </c>
      <c r="U4" s="51" t="s">
        <v>4</v>
      </c>
      <c r="V4" s="47">
        <v>0</v>
      </c>
      <c r="W4" s="54">
        <f>100*AR11/AR5</f>
        <v>69.866086956521741</v>
      </c>
      <c r="X4" s="49">
        <v>19</v>
      </c>
      <c r="Y4" s="51" t="s">
        <v>4</v>
      </c>
      <c r="Z4" s="51">
        <v>16</v>
      </c>
      <c r="AA4" s="51" t="s">
        <v>4</v>
      </c>
      <c r="AB4" s="47">
        <v>61</v>
      </c>
      <c r="AC4" s="54">
        <f>100*AS11/AS5</f>
        <v>60.109284892919831</v>
      </c>
      <c r="AD4" s="49">
        <v>31</v>
      </c>
      <c r="AE4" s="51" t="s">
        <v>4</v>
      </c>
      <c r="AF4" s="51">
        <v>9</v>
      </c>
      <c r="AG4" s="51" t="s">
        <v>4</v>
      </c>
      <c r="AH4" s="47">
        <v>38</v>
      </c>
      <c r="AI4" s="54">
        <f>100*AT13/AT5</f>
        <v>74.694283666242285</v>
      </c>
      <c r="AJ4" s="62">
        <f>AI4+AC4+W4+Q4+K4</f>
        <v>361.15740436744369</v>
      </c>
      <c r="AK4" s="63"/>
      <c r="AL4" s="63"/>
      <c r="AM4" s="63"/>
      <c r="AN4" s="63"/>
      <c r="AO4" s="46">
        <v>4</v>
      </c>
      <c r="AP4" s="4"/>
      <c r="AQ4" s="4"/>
      <c r="AR4" s="4"/>
      <c r="AS4" s="22"/>
      <c r="AT4" s="4"/>
      <c r="AU4" s="9"/>
    </row>
    <row r="5" spans="1:47" s="5" customFormat="1" ht="18.75" customHeight="1">
      <c r="A5" s="43"/>
      <c r="B5" s="45"/>
      <c r="C5" s="10"/>
      <c r="D5" s="11">
        <v>1981</v>
      </c>
      <c r="E5" s="7" t="s">
        <v>7</v>
      </c>
      <c r="F5" s="50"/>
      <c r="G5" s="52"/>
      <c r="H5" s="52"/>
      <c r="I5" s="52"/>
      <c r="J5" s="48"/>
      <c r="K5" s="54"/>
      <c r="L5" s="50"/>
      <c r="M5" s="52"/>
      <c r="N5" s="52"/>
      <c r="O5" s="52"/>
      <c r="P5" s="48"/>
      <c r="Q5" s="54"/>
      <c r="R5" s="60"/>
      <c r="S5" s="52"/>
      <c r="T5" s="52"/>
      <c r="U5" s="52"/>
      <c r="V5" s="48"/>
      <c r="W5" s="54"/>
      <c r="X5" s="50"/>
      <c r="Y5" s="52"/>
      <c r="Z5" s="52"/>
      <c r="AA5" s="52"/>
      <c r="AB5" s="48"/>
      <c r="AC5" s="54"/>
      <c r="AD5" s="50"/>
      <c r="AE5" s="52"/>
      <c r="AF5" s="52"/>
      <c r="AG5" s="52"/>
      <c r="AH5" s="48"/>
      <c r="AI5" s="54"/>
      <c r="AJ5" s="63"/>
      <c r="AK5" s="63"/>
      <c r="AL5" s="63"/>
      <c r="AM5" s="63"/>
      <c r="AN5" s="63"/>
      <c r="AO5" s="46"/>
      <c r="AP5" s="4">
        <f>F4*60+H4+0.75</f>
        <v>1163.75</v>
      </c>
      <c r="AQ5" s="4">
        <f>L4*60+N4+0.13</f>
        <v>1170.1300000000001</v>
      </c>
      <c r="AR5" s="4">
        <f>R4*60+T4+0</f>
        <v>1150</v>
      </c>
      <c r="AS5" s="4">
        <f>X4*60+Z4+0.61</f>
        <v>1156.6099999999999</v>
      </c>
      <c r="AT5" s="4">
        <f>AD4*60+AF4+0.38</f>
        <v>1869.38</v>
      </c>
    </row>
    <row r="6" spans="1:47" s="5" customFormat="1" ht="18.75" customHeight="1">
      <c r="A6" s="42">
        <v>44</v>
      </c>
      <c r="B6" s="44" t="s">
        <v>27</v>
      </c>
      <c r="C6" s="10"/>
      <c r="D6" s="6">
        <v>1989</v>
      </c>
      <c r="E6" s="7" t="s">
        <v>20</v>
      </c>
      <c r="F6" s="49">
        <v>21</v>
      </c>
      <c r="G6" s="51" t="s">
        <v>4</v>
      </c>
      <c r="H6" s="51">
        <v>37</v>
      </c>
      <c r="I6" s="51" t="s">
        <v>4</v>
      </c>
      <c r="J6" s="47">
        <v>73</v>
      </c>
      <c r="K6" s="54">
        <f>100*AP13/AP7</f>
        <v>72.107449161227677</v>
      </c>
      <c r="L6" s="49">
        <v>25</v>
      </c>
      <c r="M6" s="51" t="s">
        <v>4</v>
      </c>
      <c r="N6" s="51">
        <v>25</v>
      </c>
      <c r="O6" s="51" t="s">
        <v>4</v>
      </c>
      <c r="P6" s="47">
        <v>31</v>
      </c>
      <c r="Q6" s="54">
        <f>100*AQ11/AQ7</f>
        <v>58.363217968806346</v>
      </c>
      <c r="R6" s="59">
        <v>16</v>
      </c>
      <c r="S6" s="51" t="s">
        <v>4</v>
      </c>
      <c r="T6" s="51">
        <v>36</v>
      </c>
      <c r="U6" s="51" t="s">
        <v>4</v>
      </c>
      <c r="V6" s="47">
        <v>32</v>
      </c>
      <c r="W6" s="54">
        <f>100*AR11/AR7</f>
        <v>80.642765376585828</v>
      </c>
      <c r="X6" s="49">
        <v>17</v>
      </c>
      <c r="Y6" s="51" t="s">
        <v>4</v>
      </c>
      <c r="Z6" s="51">
        <v>23</v>
      </c>
      <c r="AA6" s="51" t="s">
        <v>4</v>
      </c>
      <c r="AB6" s="47">
        <v>10</v>
      </c>
      <c r="AC6" s="54">
        <f>100*AS11/AS7</f>
        <v>66.650369092129239</v>
      </c>
      <c r="AD6" s="49">
        <v>26</v>
      </c>
      <c r="AE6" s="51" t="s">
        <v>4</v>
      </c>
      <c r="AF6" s="51">
        <v>0</v>
      </c>
      <c r="AG6" s="51" t="s">
        <v>4</v>
      </c>
      <c r="AH6" s="47">
        <v>30</v>
      </c>
      <c r="AI6" s="54">
        <f>100*AT13/AT7</f>
        <v>89.490482599500098</v>
      </c>
      <c r="AJ6" s="62">
        <f>AI6+AC6+W6+Q6+K6</f>
        <v>367.2542841982492</v>
      </c>
      <c r="AK6" s="63"/>
      <c r="AL6" s="63"/>
      <c r="AM6" s="63"/>
      <c r="AN6" s="63"/>
      <c r="AO6" s="46">
        <v>3</v>
      </c>
      <c r="AP6" s="4"/>
      <c r="AQ6" s="4"/>
      <c r="AR6" s="4"/>
      <c r="AS6" s="4"/>
      <c r="AT6" s="4"/>
      <c r="AU6" s="9"/>
    </row>
    <row r="7" spans="1:47" s="5" customFormat="1" ht="18.75" customHeight="1">
      <c r="A7" s="43"/>
      <c r="B7" s="45"/>
      <c r="C7" s="10"/>
      <c r="D7" s="6">
        <v>1982</v>
      </c>
      <c r="E7" s="7" t="s">
        <v>20</v>
      </c>
      <c r="F7" s="50"/>
      <c r="G7" s="52"/>
      <c r="H7" s="52"/>
      <c r="I7" s="52"/>
      <c r="J7" s="48"/>
      <c r="K7" s="54"/>
      <c r="L7" s="50"/>
      <c r="M7" s="52"/>
      <c r="N7" s="52"/>
      <c r="O7" s="52"/>
      <c r="P7" s="48"/>
      <c r="Q7" s="54"/>
      <c r="R7" s="60"/>
      <c r="S7" s="52"/>
      <c r="T7" s="52"/>
      <c r="U7" s="52"/>
      <c r="V7" s="48"/>
      <c r="W7" s="54"/>
      <c r="X7" s="50"/>
      <c r="Y7" s="52"/>
      <c r="Z7" s="52"/>
      <c r="AA7" s="52"/>
      <c r="AB7" s="48"/>
      <c r="AC7" s="54"/>
      <c r="AD7" s="50"/>
      <c r="AE7" s="52"/>
      <c r="AF7" s="52"/>
      <c r="AG7" s="52"/>
      <c r="AH7" s="48"/>
      <c r="AI7" s="54"/>
      <c r="AJ7" s="63"/>
      <c r="AK7" s="63"/>
      <c r="AL7" s="63"/>
      <c r="AM7" s="63"/>
      <c r="AN7" s="63"/>
      <c r="AO7" s="46"/>
      <c r="AP7" s="4">
        <f>F6*60+H6+0.73</f>
        <v>1297.73</v>
      </c>
      <c r="AQ7" s="4">
        <f>L6*60+N6+0.31</f>
        <v>1525.31</v>
      </c>
      <c r="AR7" s="4">
        <f>R6*60+T6+0.32</f>
        <v>996.32</v>
      </c>
      <c r="AS7" s="4">
        <f>X6*60+Z6+0.1</f>
        <v>1043.0999999999999</v>
      </c>
      <c r="AT7" s="4">
        <f>AD6*60+AF6+0.3</f>
        <v>1560.3</v>
      </c>
    </row>
    <row r="8" spans="1:47" s="5" customFormat="1" ht="18.75" customHeight="1">
      <c r="A8" s="42">
        <v>30</v>
      </c>
      <c r="B8" s="44" t="s">
        <v>24</v>
      </c>
      <c r="C8" s="10"/>
      <c r="D8" s="6">
        <v>1989</v>
      </c>
      <c r="E8" s="7" t="s">
        <v>7</v>
      </c>
      <c r="F8" s="49">
        <v>4</v>
      </c>
      <c r="G8" s="51" t="s">
        <v>4</v>
      </c>
      <c r="H8" s="51">
        <v>0</v>
      </c>
      <c r="I8" s="51" t="s">
        <v>4</v>
      </c>
      <c r="J8" s="47">
        <v>0</v>
      </c>
      <c r="K8" s="54"/>
      <c r="L8" s="49">
        <v>12</v>
      </c>
      <c r="M8" s="51" t="s">
        <v>4</v>
      </c>
      <c r="N8" s="51">
        <v>0</v>
      </c>
      <c r="O8" s="51" t="s">
        <v>4</v>
      </c>
      <c r="P8" s="47">
        <v>0</v>
      </c>
      <c r="Q8" s="54">
        <f>100*AQ7/AQ9</f>
        <v>211.8044851766993</v>
      </c>
      <c r="R8" s="59">
        <v>7.5</v>
      </c>
      <c r="S8" s="51" t="s">
        <v>4</v>
      </c>
      <c r="T8" s="51">
        <v>0</v>
      </c>
      <c r="U8" s="51" t="s">
        <v>4</v>
      </c>
      <c r="V8" s="47">
        <v>0</v>
      </c>
      <c r="W8" s="54">
        <f>100*7.5/34</f>
        <v>22.058823529411764</v>
      </c>
      <c r="X8" s="49">
        <v>0</v>
      </c>
      <c r="Y8" s="51" t="s">
        <v>4</v>
      </c>
      <c r="Z8" s="51">
        <v>0</v>
      </c>
      <c r="AA8" s="51" t="s">
        <v>4</v>
      </c>
      <c r="AB8" s="47">
        <v>0</v>
      </c>
      <c r="AC8" s="54">
        <f>100*14/29</f>
        <v>48.275862068965516</v>
      </c>
      <c r="AD8" s="49">
        <v>0</v>
      </c>
      <c r="AE8" s="51" t="s">
        <v>4</v>
      </c>
      <c r="AF8" s="51">
        <v>0</v>
      </c>
      <c r="AG8" s="51" t="s">
        <v>4</v>
      </c>
      <c r="AH8" s="47">
        <v>0</v>
      </c>
      <c r="AI8" s="54">
        <f>100*14/29</f>
        <v>48.275862068965516</v>
      </c>
      <c r="AJ8" s="62">
        <f>AI8+AC8+W8+Q8+K8</f>
        <v>330.41503284404212</v>
      </c>
      <c r="AK8" s="63"/>
      <c r="AL8" s="63"/>
      <c r="AM8" s="63"/>
      <c r="AN8" s="63"/>
      <c r="AO8" s="46">
        <v>5</v>
      </c>
      <c r="AP8" s="4"/>
      <c r="AQ8" s="4"/>
      <c r="AR8" s="4"/>
      <c r="AS8" s="4"/>
      <c r="AT8" s="4"/>
    </row>
    <row r="9" spans="1:47" s="5" customFormat="1" ht="18.75" customHeight="1">
      <c r="A9" s="43"/>
      <c r="B9" s="45"/>
      <c r="C9" s="10"/>
      <c r="D9" s="6">
        <v>1989</v>
      </c>
      <c r="E9" s="8" t="s">
        <v>7</v>
      </c>
      <c r="F9" s="50"/>
      <c r="G9" s="52"/>
      <c r="H9" s="52"/>
      <c r="I9" s="52"/>
      <c r="J9" s="48"/>
      <c r="K9" s="54"/>
      <c r="L9" s="50"/>
      <c r="M9" s="52"/>
      <c r="N9" s="52"/>
      <c r="O9" s="52"/>
      <c r="P9" s="48"/>
      <c r="Q9" s="54"/>
      <c r="R9" s="60"/>
      <c r="S9" s="52"/>
      <c r="T9" s="52"/>
      <c r="U9" s="52"/>
      <c r="V9" s="48"/>
      <c r="W9" s="54"/>
      <c r="X9" s="50"/>
      <c r="Y9" s="52"/>
      <c r="Z9" s="52"/>
      <c r="AA9" s="52"/>
      <c r="AB9" s="48"/>
      <c r="AC9" s="54"/>
      <c r="AD9" s="50"/>
      <c r="AE9" s="52"/>
      <c r="AF9" s="52"/>
      <c r="AG9" s="52"/>
      <c r="AH9" s="48"/>
      <c r="AI9" s="54"/>
      <c r="AJ9" s="63"/>
      <c r="AK9" s="63"/>
      <c r="AL9" s="63"/>
      <c r="AM9" s="63"/>
      <c r="AN9" s="63"/>
      <c r="AO9" s="46"/>
      <c r="AP9" s="4">
        <f>F8*60+H8+0.66</f>
        <v>240.66</v>
      </c>
      <c r="AQ9" s="4">
        <f>L8*60+N8+0.15</f>
        <v>720.15</v>
      </c>
      <c r="AR9" s="4">
        <f>R8*60+T8+0</f>
        <v>450</v>
      </c>
      <c r="AS9" s="4"/>
      <c r="AT9" s="4"/>
    </row>
    <row r="10" spans="1:47" s="5" customFormat="1" ht="18.75" customHeight="1">
      <c r="A10" s="42">
        <v>28</v>
      </c>
      <c r="B10" s="44" t="s">
        <v>25</v>
      </c>
      <c r="C10" s="10"/>
      <c r="D10" s="11">
        <v>1989</v>
      </c>
      <c r="E10" s="7" t="s">
        <v>20</v>
      </c>
      <c r="F10" s="49">
        <v>17</v>
      </c>
      <c r="G10" s="51" t="s">
        <v>4</v>
      </c>
      <c r="H10" s="51">
        <v>1</v>
      </c>
      <c r="I10" s="51" t="s">
        <v>4</v>
      </c>
      <c r="J10" s="47">
        <v>78</v>
      </c>
      <c r="K10" s="54">
        <f>100*AP13/AP11</f>
        <v>91.581358022274856</v>
      </c>
      <c r="L10" s="49">
        <v>14</v>
      </c>
      <c r="M10" s="51" t="s">
        <v>4</v>
      </c>
      <c r="N10" s="51">
        <v>50</v>
      </c>
      <c r="O10" s="51" t="s">
        <v>4</v>
      </c>
      <c r="P10" s="47">
        <v>22</v>
      </c>
      <c r="Q10" s="54">
        <f>100*AQ11/AQ11</f>
        <v>100</v>
      </c>
      <c r="R10" s="59">
        <v>13</v>
      </c>
      <c r="S10" s="51" t="s">
        <v>4</v>
      </c>
      <c r="T10" s="51">
        <v>23</v>
      </c>
      <c r="U10" s="51" t="s">
        <v>4</v>
      </c>
      <c r="V10" s="47">
        <v>46</v>
      </c>
      <c r="W10" s="54">
        <f>100*AR11/AR11</f>
        <v>100</v>
      </c>
      <c r="X10" s="49">
        <v>11</v>
      </c>
      <c r="Y10" s="51" t="s">
        <v>4</v>
      </c>
      <c r="Z10" s="51">
        <v>35</v>
      </c>
      <c r="AA10" s="51" t="s">
        <v>4</v>
      </c>
      <c r="AB10" s="47">
        <v>23</v>
      </c>
      <c r="AC10" s="54">
        <f>100*AS11/AS11</f>
        <v>100</v>
      </c>
      <c r="AD10" s="49">
        <v>25</v>
      </c>
      <c r="AE10" s="51" t="s">
        <v>4</v>
      </c>
      <c r="AF10" s="51">
        <v>10</v>
      </c>
      <c r="AG10" s="51" t="s">
        <v>4</v>
      </c>
      <c r="AH10" s="47">
        <v>26</v>
      </c>
      <c r="AI10" s="54">
        <f>100*AT13/AT11</f>
        <v>92.455603670891108</v>
      </c>
      <c r="AJ10" s="62">
        <f>AI10+AC10+W10+Q10+K10</f>
        <v>484.03696169316595</v>
      </c>
      <c r="AK10" s="63"/>
      <c r="AL10" s="63"/>
      <c r="AM10" s="63"/>
      <c r="AN10" s="63"/>
      <c r="AO10" s="46">
        <v>1</v>
      </c>
      <c r="AP10" s="4"/>
      <c r="AQ10" s="4"/>
      <c r="AR10" s="4"/>
      <c r="AS10" s="4"/>
      <c r="AT10" s="4"/>
      <c r="AU10" s="9"/>
    </row>
    <row r="11" spans="1:47" s="5" customFormat="1" ht="18.75" customHeight="1">
      <c r="A11" s="43"/>
      <c r="B11" s="45"/>
      <c r="C11" s="10"/>
      <c r="D11" s="11">
        <v>1982</v>
      </c>
      <c r="E11" s="7" t="s">
        <v>20</v>
      </c>
      <c r="F11" s="50"/>
      <c r="G11" s="52"/>
      <c r="H11" s="52"/>
      <c r="I11" s="52"/>
      <c r="J11" s="48"/>
      <c r="K11" s="54"/>
      <c r="L11" s="50"/>
      <c r="M11" s="52"/>
      <c r="N11" s="52"/>
      <c r="O11" s="52"/>
      <c r="P11" s="48"/>
      <c r="Q11" s="54"/>
      <c r="R11" s="60"/>
      <c r="S11" s="52"/>
      <c r="T11" s="52"/>
      <c r="U11" s="52"/>
      <c r="V11" s="48"/>
      <c r="W11" s="54"/>
      <c r="X11" s="50"/>
      <c r="Y11" s="52"/>
      <c r="Z11" s="52"/>
      <c r="AA11" s="52"/>
      <c r="AB11" s="48"/>
      <c r="AC11" s="54"/>
      <c r="AD11" s="50"/>
      <c r="AE11" s="52"/>
      <c r="AF11" s="52"/>
      <c r="AG11" s="52"/>
      <c r="AH11" s="48"/>
      <c r="AI11" s="54"/>
      <c r="AJ11" s="63"/>
      <c r="AK11" s="63"/>
      <c r="AL11" s="63"/>
      <c r="AM11" s="63"/>
      <c r="AN11" s="63"/>
      <c r="AO11" s="46"/>
      <c r="AP11" s="4">
        <f>F10*60+H10+0.78</f>
        <v>1021.78</v>
      </c>
      <c r="AQ11" s="4">
        <f>L10*60+N10+0.22</f>
        <v>890.22</v>
      </c>
      <c r="AR11" s="4">
        <f>R10*60+T10+0.46</f>
        <v>803.46</v>
      </c>
      <c r="AS11" s="4">
        <f>X10*60+Z10+0.23</f>
        <v>695.23</v>
      </c>
      <c r="AT11" s="4">
        <f>AD10*60+AF10+0.26</f>
        <v>1510.26</v>
      </c>
    </row>
    <row r="12" spans="1:47" s="5" customFormat="1" ht="18.75" customHeight="1">
      <c r="A12" s="42">
        <v>50</v>
      </c>
      <c r="B12" s="44" t="s">
        <v>15</v>
      </c>
      <c r="C12" s="10"/>
      <c r="D12" s="11">
        <v>1989</v>
      </c>
      <c r="E12" s="7" t="s">
        <v>7</v>
      </c>
      <c r="F12" s="49">
        <v>15</v>
      </c>
      <c r="G12" s="51" t="s">
        <v>4</v>
      </c>
      <c r="H12" s="51">
        <v>35</v>
      </c>
      <c r="I12" s="51" t="s">
        <v>4</v>
      </c>
      <c r="J12" s="47">
        <v>76</v>
      </c>
      <c r="K12" s="54">
        <f>100*AP13/AP13</f>
        <v>100</v>
      </c>
      <c r="L12" s="49">
        <v>16</v>
      </c>
      <c r="M12" s="51" t="s">
        <v>4</v>
      </c>
      <c r="N12" s="51">
        <v>27</v>
      </c>
      <c r="O12" s="51" t="s">
        <v>4</v>
      </c>
      <c r="P12" s="47">
        <v>0</v>
      </c>
      <c r="Q12" s="54">
        <f>100*AQ11/AQ13</f>
        <v>90.194528875379945</v>
      </c>
      <c r="R12" s="59">
        <v>14</v>
      </c>
      <c r="S12" s="51" t="s">
        <v>4</v>
      </c>
      <c r="T12" s="51">
        <v>15</v>
      </c>
      <c r="U12" s="51" t="s">
        <v>4</v>
      </c>
      <c r="V12" s="47">
        <v>70</v>
      </c>
      <c r="W12" s="54">
        <f>100*AR11/AR13</f>
        <v>93.895056678742549</v>
      </c>
      <c r="X12" s="49">
        <v>14</v>
      </c>
      <c r="Y12" s="51" t="s">
        <v>4</v>
      </c>
      <c r="Z12" s="51">
        <v>6</v>
      </c>
      <c r="AA12" s="51" t="s">
        <v>4</v>
      </c>
      <c r="AB12" s="47">
        <v>14</v>
      </c>
      <c r="AC12" s="54">
        <f>100*AS11/AS13</f>
        <v>82.164889970926794</v>
      </c>
      <c r="AD12" s="49">
        <v>23</v>
      </c>
      <c r="AE12" s="51" t="s">
        <v>4</v>
      </c>
      <c r="AF12" s="51">
        <v>16</v>
      </c>
      <c r="AG12" s="51" t="s">
        <v>4</v>
      </c>
      <c r="AH12" s="47">
        <v>32</v>
      </c>
      <c r="AI12" s="54">
        <f>100*AT13/AT13</f>
        <v>100</v>
      </c>
      <c r="AJ12" s="62">
        <f>AI12+AC12+W12+Q12+K12</f>
        <v>466.25447552504926</v>
      </c>
      <c r="AK12" s="63"/>
      <c r="AL12" s="63"/>
      <c r="AM12" s="63"/>
      <c r="AN12" s="63"/>
      <c r="AO12" s="46">
        <v>2</v>
      </c>
      <c r="AP12" s="4"/>
      <c r="AQ12" s="4"/>
      <c r="AR12" s="4"/>
      <c r="AS12" s="4"/>
      <c r="AT12" s="4"/>
    </row>
    <row r="13" spans="1:47" s="5" customFormat="1" ht="18.75" customHeight="1">
      <c r="A13" s="43"/>
      <c r="B13" s="45"/>
      <c r="C13" s="10"/>
      <c r="D13" s="11">
        <v>1989</v>
      </c>
      <c r="E13" s="8" t="s">
        <v>7</v>
      </c>
      <c r="F13" s="50"/>
      <c r="G13" s="52"/>
      <c r="H13" s="52"/>
      <c r="I13" s="52"/>
      <c r="J13" s="48"/>
      <c r="K13" s="54"/>
      <c r="L13" s="50"/>
      <c r="M13" s="52"/>
      <c r="N13" s="52"/>
      <c r="O13" s="52"/>
      <c r="P13" s="48"/>
      <c r="Q13" s="54"/>
      <c r="R13" s="60"/>
      <c r="S13" s="52"/>
      <c r="T13" s="52"/>
      <c r="U13" s="52"/>
      <c r="V13" s="48"/>
      <c r="W13" s="54"/>
      <c r="X13" s="50"/>
      <c r="Y13" s="52"/>
      <c r="Z13" s="52"/>
      <c r="AA13" s="52"/>
      <c r="AB13" s="48"/>
      <c r="AC13" s="54"/>
      <c r="AD13" s="50"/>
      <c r="AE13" s="52"/>
      <c r="AF13" s="52"/>
      <c r="AG13" s="52"/>
      <c r="AH13" s="48"/>
      <c r="AI13" s="54"/>
      <c r="AJ13" s="63"/>
      <c r="AK13" s="63"/>
      <c r="AL13" s="63"/>
      <c r="AM13" s="63"/>
      <c r="AN13" s="63"/>
      <c r="AO13" s="46"/>
      <c r="AP13" s="4">
        <f>F12*60+H12+0.76</f>
        <v>935.76</v>
      </c>
      <c r="AQ13" s="4">
        <f>L12*60+N12+0</f>
        <v>987</v>
      </c>
      <c r="AR13" s="4">
        <f>R12*60+T12+0.7</f>
        <v>855.7</v>
      </c>
      <c r="AS13" s="4">
        <f>X12*60+Z12+0.14</f>
        <v>846.14</v>
      </c>
      <c r="AT13" s="4">
        <f>AD12*60+AF12+0.32</f>
        <v>1396.32</v>
      </c>
    </row>
    <row r="17" spans="1:45" customFormat="1" ht="16">
      <c r="A17" s="39" t="s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</row>
    <row r="18" spans="1:45" customFormat="1" ht="16">
      <c r="A18" s="1"/>
      <c r="B18" s="1"/>
      <c r="C18" s="1"/>
      <c r="D18" s="2"/>
      <c r="E18" s="2"/>
      <c r="F18" s="2"/>
      <c r="G18" s="2"/>
      <c r="H18" s="2"/>
      <c r="I18" s="2"/>
      <c r="J18" s="2"/>
      <c r="K18" s="15"/>
      <c r="L18" s="12"/>
      <c r="M18" s="12"/>
      <c r="N18" s="12"/>
      <c r="O18" s="12"/>
      <c r="P18" s="12"/>
      <c r="Q18" s="15"/>
      <c r="R18" s="18"/>
      <c r="S18" s="12"/>
      <c r="T18" s="12"/>
      <c r="U18" s="12"/>
      <c r="V18" s="12"/>
      <c r="W18" s="15"/>
      <c r="X18" s="12"/>
      <c r="Y18" s="12"/>
      <c r="Z18" s="12"/>
      <c r="AA18" s="12"/>
      <c r="AB18" s="12"/>
      <c r="AC18" s="15"/>
      <c r="AD18" s="12"/>
      <c r="AE18" s="12"/>
      <c r="AF18" s="12"/>
      <c r="AG18" s="12"/>
      <c r="AH18" s="12"/>
      <c r="AI18" s="15"/>
      <c r="AJ18" s="3"/>
      <c r="AK18" s="3"/>
      <c r="AL18" s="3"/>
      <c r="AM18" s="3"/>
      <c r="AN18" s="3"/>
      <c r="AO18" s="18"/>
      <c r="AP18" s="17"/>
      <c r="AQ18" s="17"/>
      <c r="AR18" s="17"/>
      <c r="AS18" s="17"/>
    </row>
    <row r="19" spans="1:45" customFormat="1" ht="16">
      <c r="A19" s="39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</sheetData>
  <mergeCells count="190">
    <mergeCell ref="AG12:AG13"/>
    <mergeCell ref="AO12:AO13"/>
    <mergeCell ref="X2:AC2"/>
    <mergeCell ref="X3:AB3"/>
    <mergeCell ref="X4:X5"/>
    <mergeCell ref="Y4:Y5"/>
    <mergeCell ref="Z4:Z5"/>
    <mergeCell ref="AA4:AA5"/>
    <mergeCell ref="AB4:AB5"/>
    <mergeCell ref="AC4:AC5"/>
    <mergeCell ref="X6:X7"/>
    <mergeCell ref="Y6:Y7"/>
    <mergeCell ref="Z6:Z7"/>
    <mergeCell ref="AA6:AA7"/>
    <mergeCell ref="AJ10:AN11"/>
    <mergeCell ref="X10:X11"/>
    <mergeCell ref="Y10:Y11"/>
    <mergeCell ref="Z10:Z11"/>
    <mergeCell ref="AA10:AA11"/>
    <mergeCell ref="AB10:AB11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Q12:Q13"/>
    <mergeCell ref="R12:R13"/>
    <mergeCell ref="S12:S13"/>
    <mergeCell ref="T12:T13"/>
    <mergeCell ref="AO10:AO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V10:V11"/>
    <mergeCell ref="W10:W11"/>
    <mergeCell ref="U12:U13"/>
    <mergeCell ref="V12:V13"/>
    <mergeCell ref="W12:W13"/>
    <mergeCell ref="AJ12:AN13"/>
    <mergeCell ref="AC10:AC11"/>
    <mergeCell ref="AD10:AD11"/>
    <mergeCell ref="AE10:AE11"/>
    <mergeCell ref="AF10:AF11"/>
    <mergeCell ref="AG10:AG11"/>
    <mergeCell ref="Q10:Q11"/>
    <mergeCell ref="R10:R11"/>
    <mergeCell ref="S10:S11"/>
    <mergeCell ref="T10:T11"/>
    <mergeCell ref="U10:U11"/>
    <mergeCell ref="K8:K9"/>
    <mergeCell ref="F8:F9"/>
    <mergeCell ref="A8:A9"/>
    <mergeCell ref="B8:B9"/>
    <mergeCell ref="M10:M11"/>
    <mergeCell ref="N10:N11"/>
    <mergeCell ref="O10:O11"/>
    <mergeCell ref="P10:P11"/>
    <mergeCell ref="I10:I11"/>
    <mergeCell ref="J10:J11"/>
    <mergeCell ref="K10:K11"/>
    <mergeCell ref="L10:L11"/>
    <mergeCell ref="AD2:AI2"/>
    <mergeCell ref="AD3:AH3"/>
    <mergeCell ref="AD4:AD5"/>
    <mergeCell ref="AE4:AE5"/>
    <mergeCell ref="AF4:AF5"/>
    <mergeCell ref="AG4:AG5"/>
    <mergeCell ref="AH4:AH5"/>
    <mergeCell ref="AI4:AI5"/>
    <mergeCell ref="A10:A11"/>
    <mergeCell ref="B10:B11"/>
    <mergeCell ref="F10:F11"/>
    <mergeCell ref="G10:G11"/>
    <mergeCell ref="H10:H11"/>
    <mergeCell ref="AB6:AB7"/>
    <mergeCell ref="AC6:AC7"/>
    <mergeCell ref="X8:X9"/>
    <mergeCell ref="Y8:Y9"/>
    <mergeCell ref="Z8:Z9"/>
    <mergeCell ref="AA8:AA9"/>
    <mergeCell ref="AB8:AB9"/>
    <mergeCell ref="AC8:AC9"/>
    <mergeCell ref="H8:H9"/>
    <mergeCell ref="I8:I9"/>
    <mergeCell ref="J8:J9"/>
    <mergeCell ref="AG6:AG7"/>
    <mergeCell ref="AH6:AH7"/>
    <mergeCell ref="AI6:AI7"/>
    <mergeCell ref="AD8:AD9"/>
    <mergeCell ref="AE8:AE9"/>
    <mergeCell ref="AF8:AF9"/>
    <mergeCell ref="AG8:AG9"/>
    <mergeCell ref="AH8:AH9"/>
    <mergeCell ref="AI8:AI9"/>
    <mergeCell ref="W4:W5"/>
    <mergeCell ref="AJ4:AN5"/>
    <mergeCell ref="AH10:AH11"/>
    <mergeCell ref="AI10:AI11"/>
    <mergeCell ref="AH12:AH13"/>
    <mergeCell ref="AI12:AI13"/>
    <mergeCell ref="W6:W7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G8:G9"/>
    <mergeCell ref="AD6:AD7"/>
    <mergeCell ref="AE6:AE7"/>
    <mergeCell ref="AF6:AF7"/>
    <mergeCell ref="AO4:AO5"/>
    <mergeCell ref="L2:Q2"/>
    <mergeCell ref="L3:P3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R8:R9"/>
    <mergeCell ref="S8:S9"/>
    <mergeCell ref="T8:T9"/>
    <mergeCell ref="U8:U9"/>
    <mergeCell ref="V8:V9"/>
    <mergeCell ref="W8:W9"/>
    <mergeCell ref="AO8:AO9"/>
    <mergeCell ref="AJ8:AN9"/>
    <mergeCell ref="AJ6:AN7"/>
    <mergeCell ref="S4:S5"/>
    <mergeCell ref="T4:T5"/>
    <mergeCell ref="U4:U5"/>
    <mergeCell ref="R3:V3"/>
    <mergeCell ref="R6:R7"/>
    <mergeCell ref="F2:K2"/>
    <mergeCell ref="A2:A3"/>
    <mergeCell ref="B2:B3"/>
    <mergeCell ref="C2:C3"/>
    <mergeCell ref="D2:D3"/>
    <mergeCell ref="E2:E3"/>
    <mergeCell ref="F3:J3"/>
    <mergeCell ref="V4:V5"/>
    <mergeCell ref="A17:AS17"/>
    <mergeCell ref="A19:AS19"/>
    <mergeCell ref="A1:AO1"/>
    <mergeCell ref="A6:A7"/>
    <mergeCell ref="B6:B7"/>
    <mergeCell ref="AO6:AO7"/>
    <mergeCell ref="V6:V7"/>
    <mergeCell ref="F6:F7"/>
    <mergeCell ref="G6:G7"/>
    <mergeCell ref="H6:H7"/>
    <mergeCell ref="I6:I7"/>
    <mergeCell ref="J6:J7"/>
    <mergeCell ref="S6:S7"/>
    <mergeCell ref="T6:T7"/>
    <mergeCell ref="U6:U7"/>
    <mergeCell ref="A4:A5"/>
    <mergeCell ref="B4:B5"/>
    <mergeCell ref="AO2:AO3"/>
    <mergeCell ref="O6:O7"/>
    <mergeCell ref="P6:P7"/>
    <mergeCell ref="K6:K7"/>
    <mergeCell ref="AJ2:AN3"/>
    <mergeCell ref="Q6:Q7"/>
    <mergeCell ref="R2:W2"/>
  </mergeCells>
  <phoneticPr fontId="13" type="noConversion"/>
  <pageMargins left="0" right="0" top="0" bottom="0" header="0" footer="0"/>
  <pageSetup paperSize="9" scale="60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18"/>
  <sheetViews>
    <sheetView tabSelected="1" zoomScale="125" zoomScaleNormal="125" zoomScalePageLayoutView="125" workbookViewId="0">
      <selection activeCell="U3" sqref="U3:W3"/>
    </sheetView>
  </sheetViews>
  <sheetFormatPr baseColWidth="10" defaultColWidth="8.83203125" defaultRowHeight="14" x14ac:dyDescent="0"/>
  <cols>
    <col min="1" max="1" width="5.33203125" customWidth="1"/>
    <col min="2" max="2" width="12.6640625" customWidth="1"/>
    <col min="3" max="3" width="29.6640625" customWidth="1"/>
    <col min="4" max="4" width="5.33203125" customWidth="1"/>
    <col min="5" max="5" width="2.83203125" style="26" customWidth="1"/>
    <col min="6" max="6" width="1.33203125" customWidth="1"/>
    <col min="7" max="7" width="5.5" style="16" customWidth="1"/>
    <col min="8" max="8" width="7" style="16" customWidth="1"/>
    <col min="9" max="9" width="3.33203125" customWidth="1"/>
    <col min="10" max="10" width="1.1640625" customWidth="1"/>
    <col min="11" max="11" width="5.33203125" customWidth="1"/>
    <col min="12" max="12" width="6.83203125" style="16" customWidth="1"/>
    <col min="13" max="13" width="3.1640625" style="19" customWidth="1"/>
    <col min="14" max="14" width="1.6640625" customWidth="1"/>
    <col min="15" max="15" width="5.33203125" customWidth="1"/>
    <col min="16" max="16" width="6.83203125" style="16" customWidth="1"/>
    <col min="17" max="17" width="3.6640625" customWidth="1"/>
    <col min="18" max="18" width="0.6640625" customWidth="1"/>
    <col min="19" max="19" width="5.33203125" customWidth="1"/>
    <col min="20" max="20" width="6.83203125" style="16" customWidth="1"/>
    <col min="21" max="21" width="5.33203125" customWidth="1"/>
    <col min="22" max="22" width="2" customWidth="1"/>
    <col min="23" max="23" width="5.33203125" customWidth="1"/>
    <col min="24" max="24" width="6.6640625" style="16" customWidth="1"/>
    <col min="25" max="25" width="9.5" customWidth="1"/>
    <col min="26" max="28" width="5.33203125" hidden="1" customWidth="1"/>
  </cols>
  <sheetData>
    <row r="1" spans="1:28" ht="139" customHeight="1" thickBot="1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4" customHeight="1">
      <c r="A2" s="81" t="s">
        <v>43</v>
      </c>
      <c r="B2" s="78" t="s">
        <v>30</v>
      </c>
      <c r="C2" s="78" t="s">
        <v>0</v>
      </c>
      <c r="D2" s="78" t="s">
        <v>5</v>
      </c>
      <c r="E2" s="77" t="s">
        <v>11</v>
      </c>
      <c r="F2" s="77"/>
      <c r="G2" s="77"/>
      <c r="H2" s="77"/>
      <c r="I2" s="77" t="s">
        <v>16</v>
      </c>
      <c r="J2" s="77"/>
      <c r="K2" s="77"/>
      <c r="L2" s="77"/>
      <c r="M2" s="77" t="s">
        <v>17</v>
      </c>
      <c r="N2" s="77"/>
      <c r="O2" s="77"/>
      <c r="P2" s="77"/>
      <c r="Q2" s="77" t="s">
        <v>22</v>
      </c>
      <c r="R2" s="77"/>
      <c r="S2" s="77"/>
      <c r="T2" s="77"/>
      <c r="U2" s="77" t="s">
        <v>23</v>
      </c>
      <c r="V2" s="77"/>
      <c r="W2" s="77"/>
      <c r="X2" s="77"/>
      <c r="Y2" s="78" t="s">
        <v>46</v>
      </c>
      <c r="Z2" s="78"/>
      <c r="AA2" s="78"/>
      <c r="AB2" s="79"/>
    </row>
    <row r="3" spans="1:28" s="5" customFormat="1" ht="33" customHeight="1">
      <c r="A3" s="82"/>
      <c r="B3" s="55"/>
      <c r="C3" s="55"/>
      <c r="D3" s="55"/>
      <c r="E3" s="58" t="s">
        <v>18</v>
      </c>
      <c r="F3" s="85"/>
      <c r="G3" s="58"/>
      <c r="H3" s="24" t="s">
        <v>14</v>
      </c>
      <c r="I3" s="58" t="s">
        <v>18</v>
      </c>
      <c r="J3" s="85"/>
      <c r="K3" s="58"/>
      <c r="L3" s="24" t="s">
        <v>14</v>
      </c>
      <c r="M3" s="85" t="s">
        <v>28</v>
      </c>
      <c r="N3" s="85"/>
      <c r="O3" s="58"/>
      <c r="P3" s="24" t="s">
        <v>14</v>
      </c>
      <c r="Q3" s="58" t="s">
        <v>18</v>
      </c>
      <c r="R3" s="85"/>
      <c r="S3" s="58"/>
      <c r="T3" s="24" t="s">
        <v>14</v>
      </c>
      <c r="U3" s="58" t="s">
        <v>47</v>
      </c>
      <c r="V3" s="85"/>
      <c r="W3" s="58"/>
      <c r="X3" s="24" t="s">
        <v>14</v>
      </c>
      <c r="Y3" s="55"/>
      <c r="Z3" s="55"/>
      <c r="AA3" s="55"/>
      <c r="AB3" s="80"/>
    </row>
    <row r="4" spans="1:28" s="5" customFormat="1" ht="18.75" customHeight="1">
      <c r="A4" s="64">
        <v>1</v>
      </c>
      <c r="B4" s="65" t="s">
        <v>25</v>
      </c>
      <c r="C4" s="10" t="s">
        <v>38</v>
      </c>
      <c r="D4" s="37">
        <v>1989</v>
      </c>
      <c r="E4" s="83">
        <v>17</v>
      </c>
      <c r="F4" s="51" t="s">
        <v>4</v>
      </c>
      <c r="G4" s="84">
        <v>1.78</v>
      </c>
      <c r="H4" s="54">
        <v>91.58</v>
      </c>
      <c r="I4" s="89">
        <v>14</v>
      </c>
      <c r="J4" s="51" t="s">
        <v>4</v>
      </c>
      <c r="K4" s="90">
        <v>50.22</v>
      </c>
      <c r="L4" s="91">
        <v>100</v>
      </c>
      <c r="M4" s="59">
        <v>13</v>
      </c>
      <c r="N4" s="51" t="s">
        <v>4</v>
      </c>
      <c r="O4" s="90">
        <v>23.46</v>
      </c>
      <c r="P4" s="54">
        <v>100</v>
      </c>
      <c r="Q4" s="89">
        <v>11</v>
      </c>
      <c r="R4" s="51" t="s">
        <v>4</v>
      </c>
      <c r="S4" s="90">
        <v>35.229999999999997</v>
      </c>
      <c r="T4" s="54">
        <v>100</v>
      </c>
      <c r="U4" s="89">
        <v>25</v>
      </c>
      <c r="V4" s="51" t="s">
        <v>4</v>
      </c>
      <c r="W4" s="90">
        <v>10.26</v>
      </c>
      <c r="X4" s="54">
        <v>92.46</v>
      </c>
      <c r="Y4" s="62">
        <f>X4+T4+P4+L4+H4</f>
        <v>484.03999999999996</v>
      </c>
      <c r="Z4" s="63"/>
      <c r="AA4" s="63"/>
      <c r="AB4" s="74"/>
    </row>
    <row r="5" spans="1:28" s="5" customFormat="1" ht="18.75" customHeight="1">
      <c r="A5" s="64"/>
      <c r="B5" s="65"/>
      <c r="C5" s="10" t="s">
        <v>39</v>
      </c>
      <c r="D5" s="37">
        <v>1987</v>
      </c>
      <c r="E5" s="83"/>
      <c r="F5" s="52"/>
      <c r="G5" s="84"/>
      <c r="H5" s="54"/>
      <c r="I5" s="89"/>
      <c r="J5" s="52"/>
      <c r="K5" s="90"/>
      <c r="L5" s="91"/>
      <c r="M5" s="60"/>
      <c r="N5" s="52"/>
      <c r="O5" s="90"/>
      <c r="P5" s="54"/>
      <c r="Q5" s="89"/>
      <c r="R5" s="52"/>
      <c r="S5" s="90"/>
      <c r="T5" s="54"/>
      <c r="U5" s="89"/>
      <c r="V5" s="52"/>
      <c r="W5" s="90"/>
      <c r="X5" s="54"/>
      <c r="Y5" s="63"/>
      <c r="Z5" s="63"/>
      <c r="AA5" s="63"/>
      <c r="AB5" s="74"/>
    </row>
    <row r="6" spans="1:28" s="5" customFormat="1" ht="18.75" customHeight="1">
      <c r="A6" s="64">
        <v>2</v>
      </c>
      <c r="B6" s="65" t="s">
        <v>15</v>
      </c>
      <c r="C6" s="10" t="s">
        <v>40</v>
      </c>
      <c r="D6" s="37">
        <v>1986</v>
      </c>
      <c r="E6" s="83">
        <v>15</v>
      </c>
      <c r="F6" s="51" t="s">
        <v>4</v>
      </c>
      <c r="G6" s="84">
        <v>35.76</v>
      </c>
      <c r="H6" s="54">
        <v>100</v>
      </c>
      <c r="I6" s="89">
        <v>16</v>
      </c>
      <c r="J6" s="51" t="s">
        <v>4</v>
      </c>
      <c r="K6" s="90">
        <v>27</v>
      </c>
      <c r="L6" s="91">
        <v>90.19</v>
      </c>
      <c r="M6" s="59">
        <v>14</v>
      </c>
      <c r="N6" s="51" t="s">
        <v>4</v>
      </c>
      <c r="O6" s="90">
        <v>15.7</v>
      </c>
      <c r="P6" s="54">
        <v>93.9</v>
      </c>
      <c r="Q6" s="89">
        <v>14</v>
      </c>
      <c r="R6" s="51" t="s">
        <v>4</v>
      </c>
      <c r="S6" s="90">
        <v>6.14</v>
      </c>
      <c r="T6" s="54">
        <v>82.16</v>
      </c>
      <c r="U6" s="89">
        <v>23</v>
      </c>
      <c r="V6" s="87" t="s">
        <v>4</v>
      </c>
      <c r="W6" s="90">
        <v>16.32</v>
      </c>
      <c r="X6" s="54">
        <v>100</v>
      </c>
      <c r="Y6" s="62">
        <f>X6+T6+P6+L6+H6</f>
        <v>466.25</v>
      </c>
      <c r="Z6" s="63"/>
      <c r="AA6" s="63"/>
      <c r="AB6" s="74"/>
    </row>
    <row r="7" spans="1:28" s="5" customFormat="1" ht="18.75" customHeight="1">
      <c r="A7" s="64"/>
      <c r="B7" s="65"/>
      <c r="C7" s="10" t="s">
        <v>41</v>
      </c>
      <c r="D7" s="37">
        <v>1988</v>
      </c>
      <c r="E7" s="83"/>
      <c r="F7" s="52"/>
      <c r="G7" s="84"/>
      <c r="H7" s="54"/>
      <c r="I7" s="89"/>
      <c r="J7" s="52"/>
      <c r="K7" s="90"/>
      <c r="L7" s="91"/>
      <c r="M7" s="60"/>
      <c r="N7" s="52"/>
      <c r="O7" s="90"/>
      <c r="P7" s="54"/>
      <c r="Q7" s="89"/>
      <c r="R7" s="52"/>
      <c r="S7" s="90"/>
      <c r="T7" s="54"/>
      <c r="U7" s="89"/>
      <c r="V7" s="87"/>
      <c r="W7" s="90"/>
      <c r="X7" s="54"/>
      <c r="Y7" s="63"/>
      <c r="Z7" s="63"/>
      <c r="AA7" s="63"/>
      <c r="AB7" s="74"/>
    </row>
    <row r="8" spans="1:28" s="5" customFormat="1" ht="18.75" customHeight="1">
      <c r="A8" s="64">
        <v>3</v>
      </c>
      <c r="B8" s="65" t="s">
        <v>27</v>
      </c>
      <c r="C8" s="10" t="s">
        <v>34</v>
      </c>
      <c r="D8" s="37">
        <v>1987</v>
      </c>
      <c r="E8" s="83">
        <v>21</v>
      </c>
      <c r="F8" s="51" t="s">
        <v>4</v>
      </c>
      <c r="G8" s="84">
        <v>37.729999999999997</v>
      </c>
      <c r="H8" s="54">
        <v>72.11</v>
      </c>
      <c r="I8" s="89">
        <v>25</v>
      </c>
      <c r="J8" s="51" t="s">
        <v>4</v>
      </c>
      <c r="K8" s="90">
        <v>25.31</v>
      </c>
      <c r="L8" s="91">
        <v>58.36</v>
      </c>
      <c r="M8" s="59">
        <v>16</v>
      </c>
      <c r="N8" s="51" t="s">
        <v>4</v>
      </c>
      <c r="O8" s="90">
        <v>36.32</v>
      </c>
      <c r="P8" s="54">
        <v>80.64</v>
      </c>
      <c r="Q8" s="89">
        <v>17</v>
      </c>
      <c r="R8" s="51" t="s">
        <v>4</v>
      </c>
      <c r="S8" s="90">
        <v>23.1</v>
      </c>
      <c r="T8" s="54">
        <v>66.650000000000006</v>
      </c>
      <c r="U8" s="89">
        <v>26</v>
      </c>
      <c r="V8" s="51" t="s">
        <v>4</v>
      </c>
      <c r="W8" s="90">
        <v>0.3</v>
      </c>
      <c r="X8" s="54">
        <v>89.49</v>
      </c>
      <c r="Y8" s="62">
        <f>X8+T8+P8+L8+H8</f>
        <v>367.25</v>
      </c>
      <c r="Z8" s="63"/>
      <c r="AA8" s="63"/>
      <c r="AB8" s="74"/>
    </row>
    <row r="9" spans="1:28" s="5" customFormat="1" ht="18.75" customHeight="1">
      <c r="A9" s="64"/>
      <c r="B9" s="65"/>
      <c r="C9" s="10" t="s">
        <v>35</v>
      </c>
      <c r="D9" s="37">
        <v>1991</v>
      </c>
      <c r="E9" s="83"/>
      <c r="F9" s="52"/>
      <c r="G9" s="84"/>
      <c r="H9" s="54"/>
      <c r="I9" s="89"/>
      <c r="J9" s="52"/>
      <c r="K9" s="90"/>
      <c r="L9" s="91"/>
      <c r="M9" s="60"/>
      <c r="N9" s="52"/>
      <c r="O9" s="90"/>
      <c r="P9" s="54"/>
      <c r="Q9" s="89"/>
      <c r="R9" s="52"/>
      <c r="S9" s="90"/>
      <c r="T9" s="54"/>
      <c r="U9" s="89"/>
      <c r="V9" s="52"/>
      <c r="W9" s="90"/>
      <c r="X9" s="54"/>
      <c r="Y9" s="63"/>
      <c r="Z9" s="63"/>
      <c r="AA9" s="63"/>
      <c r="AB9" s="74"/>
    </row>
    <row r="10" spans="1:28" s="5" customFormat="1" ht="18.75" customHeight="1">
      <c r="A10" s="64">
        <v>4</v>
      </c>
      <c r="B10" s="65" t="s">
        <v>26</v>
      </c>
      <c r="C10" s="10" t="s">
        <v>32</v>
      </c>
      <c r="D10" s="37">
        <v>1979</v>
      </c>
      <c r="E10" s="83">
        <v>19</v>
      </c>
      <c r="F10" s="51" t="s">
        <v>4</v>
      </c>
      <c r="G10" s="84">
        <v>23.75</v>
      </c>
      <c r="H10" s="54">
        <v>80.41</v>
      </c>
      <c r="I10" s="89">
        <v>19</v>
      </c>
      <c r="J10" s="51" t="s">
        <v>4</v>
      </c>
      <c r="K10" s="90">
        <v>30.13</v>
      </c>
      <c r="L10" s="91">
        <v>76.08</v>
      </c>
      <c r="M10" s="59">
        <v>19</v>
      </c>
      <c r="N10" s="51" t="s">
        <v>4</v>
      </c>
      <c r="O10" s="90">
        <v>10</v>
      </c>
      <c r="P10" s="54">
        <v>69.87</v>
      </c>
      <c r="Q10" s="89">
        <v>19</v>
      </c>
      <c r="R10" s="51" t="s">
        <v>4</v>
      </c>
      <c r="S10" s="90">
        <v>16.61</v>
      </c>
      <c r="T10" s="54">
        <v>60.11</v>
      </c>
      <c r="U10" s="89">
        <v>31</v>
      </c>
      <c r="V10" s="87" t="s">
        <v>4</v>
      </c>
      <c r="W10" s="90">
        <v>9.3800000000000008</v>
      </c>
      <c r="X10" s="54">
        <v>74.69</v>
      </c>
      <c r="Y10" s="62">
        <f>X10+T10+P10+L10+H10</f>
        <v>361.15999999999997</v>
      </c>
      <c r="Z10" s="63"/>
      <c r="AA10" s="63"/>
      <c r="AB10" s="74"/>
    </row>
    <row r="11" spans="1:28" s="5" customFormat="1" ht="18.75" customHeight="1">
      <c r="A11" s="64"/>
      <c r="B11" s="65"/>
      <c r="C11" s="10" t="s">
        <v>33</v>
      </c>
      <c r="D11" s="37">
        <v>1985</v>
      </c>
      <c r="E11" s="83"/>
      <c r="F11" s="52"/>
      <c r="G11" s="84"/>
      <c r="H11" s="54"/>
      <c r="I11" s="89"/>
      <c r="J11" s="52"/>
      <c r="K11" s="90"/>
      <c r="L11" s="91"/>
      <c r="M11" s="60"/>
      <c r="N11" s="52"/>
      <c r="O11" s="90"/>
      <c r="P11" s="54"/>
      <c r="Q11" s="89"/>
      <c r="R11" s="52"/>
      <c r="S11" s="90"/>
      <c r="T11" s="54"/>
      <c r="U11" s="89"/>
      <c r="V11" s="87"/>
      <c r="W11" s="90"/>
      <c r="X11" s="54"/>
      <c r="Y11" s="63"/>
      <c r="Z11" s="63"/>
      <c r="AA11" s="63"/>
      <c r="AB11" s="74"/>
    </row>
    <row r="12" spans="1:28" s="5" customFormat="1" ht="18.75" customHeight="1">
      <c r="A12" s="64">
        <v>5</v>
      </c>
      <c r="B12" s="65" t="s">
        <v>24</v>
      </c>
      <c r="C12" s="10" t="s">
        <v>36</v>
      </c>
      <c r="D12" s="37">
        <v>1989</v>
      </c>
      <c r="E12" s="66">
        <v>4</v>
      </c>
      <c r="F12" s="88"/>
      <c r="G12" s="66"/>
      <c r="H12" s="54">
        <f>H8*4/38</f>
        <v>7.5905263157894733</v>
      </c>
      <c r="I12" s="67">
        <v>12</v>
      </c>
      <c r="J12" s="86"/>
      <c r="K12" s="67"/>
      <c r="L12" s="54">
        <f>L8*12/38</f>
        <v>18.429473684210524</v>
      </c>
      <c r="M12" s="92">
        <v>7.5</v>
      </c>
      <c r="N12" s="92"/>
      <c r="O12" s="46"/>
      <c r="P12" s="54">
        <f>P10*M12/34</f>
        <v>15.412500000000003</v>
      </c>
      <c r="Q12" s="89">
        <v>0</v>
      </c>
      <c r="R12" s="51"/>
      <c r="S12" s="90"/>
      <c r="T12" s="54">
        <v>0</v>
      </c>
      <c r="U12" s="89">
        <v>0</v>
      </c>
      <c r="V12" s="51"/>
      <c r="W12" s="90"/>
      <c r="X12" s="54">
        <v>0</v>
      </c>
      <c r="Y12" s="62">
        <f>X12+T12+P12+L12+H12</f>
        <v>41.432500000000005</v>
      </c>
      <c r="Z12" s="63"/>
      <c r="AA12" s="63"/>
      <c r="AB12" s="74"/>
    </row>
    <row r="13" spans="1:28" s="5" customFormat="1" ht="18.75" customHeight="1" thickBot="1">
      <c r="A13" s="70"/>
      <c r="B13" s="71"/>
      <c r="C13" s="34" t="s">
        <v>37</v>
      </c>
      <c r="D13" s="38">
        <v>1989</v>
      </c>
      <c r="E13" s="72"/>
      <c r="F13" s="72"/>
      <c r="G13" s="72"/>
      <c r="H13" s="68"/>
      <c r="I13" s="69"/>
      <c r="J13" s="69"/>
      <c r="K13" s="69"/>
      <c r="L13" s="68"/>
      <c r="M13" s="73"/>
      <c r="N13" s="73"/>
      <c r="O13" s="73"/>
      <c r="P13" s="68"/>
      <c r="Q13" s="93"/>
      <c r="R13" s="95"/>
      <c r="S13" s="94"/>
      <c r="T13" s="68"/>
      <c r="U13" s="93"/>
      <c r="V13" s="95"/>
      <c r="W13" s="94"/>
      <c r="X13" s="68"/>
      <c r="Y13" s="75"/>
      <c r="Z13" s="75"/>
      <c r="AA13" s="75"/>
      <c r="AB13" s="76"/>
    </row>
    <row r="14" spans="1:28" s="5" customFormat="1" ht="18.75" customHeight="1">
      <c r="A14" s="32"/>
      <c r="B14" s="27"/>
      <c r="C14" s="28"/>
      <c r="D14" s="29"/>
      <c r="E14" s="30"/>
      <c r="F14" s="30"/>
      <c r="G14" s="30"/>
      <c r="H14" s="31"/>
      <c r="I14" s="29"/>
      <c r="J14" s="29"/>
      <c r="K14" s="29"/>
      <c r="L14" s="31"/>
      <c r="M14" s="32"/>
      <c r="N14" s="32"/>
      <c r="O14" s="32"/>
      <c r="P14" s="31"/>
      <c r="Q14" s="29"/>
      <c r="R14" s="29"/>
      <c r="S14" s="29"/>
      <c r="T14" s="31"/>
      <c r="U14" s="29"/>
      <c r="V14" s="29"/>
      <c r="W14" s="29"/>
      <c r="X14" s="31"/>
      <c r="Y14" s="33"/>
      <c r="Z14" s="33"/>
      <c r="AA14" s="33"/>
      <c r="AB14" s="33"/>
    </row>
    <row r="15" spans="1:28" ht="52" customHeight="1"/>
    <row r="16" spans="1:28" ht="16">
      <c r="A16" s="39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</row>
    <row r="17" spans="1:28" ht="16">
      <c r="A17" s="13"/>
      <c r="B17" s="13"/>
      <c r="C17" s="13"/>
      <c r="D17" s="13"/>
      <c r="E17" s="25"/>
      <c r="F17" s="13"/>
      <c r="G17" s="15"/>
      <c r="H17" s="15"/>
      <c r="I17" s="13"/>
      <c r="J17" s="13"/>
      <c r="K17" s="13"/>
      <c r="L17" s="15"/>
      <c r="M17" s="18"/>
      <c r="N17" s="13"/>
      <c r="O17" s="13"/>
      <c r="P17" s="15"/>
      <c r="Q17" s="13"/>
      <c r="R17" s="13"/>
      <c r="S17" s="13"/>
      <c r="T17" s="15"/>
      <c r="U17" s="13"/>
      <c r="V17" s="13"/>
      <c r="W17" s="13"/>
      <c r="X17" s="15"/>
      <c r="Y17" s="13"/>
      <c r="Z17" s="13"/>
      <c r="AA17" s="13"/>
      <c r="AB17" s="13"/>
    </row>
    <row r="18" spans="1:28" ht="16">
      <c r="A18" s="39" t="s">
        <v>13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</sheetData>
  <mergeCells count="127">
    <mergeCell ref="A1:AB1"/>
    <mergeCell ref="A2:A3"/>
    <mergeCell ref="B2:B3"/>
    <mergeCell ref="C2:C3"/>
    <mergeCell ref="D2:D3"/>
    <mergeCell ref="E2:H2"/>
    <mergeCell ref="I2:L2"/>
    <mergeCell ref="M2:P2"/>
    <mergeCell ref="Q2:T2"/>
    <mergeCell ref="F6:F7"/>
    <mergeCell ref="G6:G7"/>
    <mergeCell ref="U2:X2"/>
    <mergeCell ref="Y2:AB3"/>
    <mergeCell ref="E3:G3"/>
    <mergeCell ref="I3:K3"/>
    <mergeCell ref="M3:O3"/>
    <mergeCell ref="Q3:S3"/>
    <mergeCell ref="U3:W3"/>
    <mergeCell ref="Y6:AB7"/>
    <mergeCell ref="Y4:AB5"/>
    <mergeCell ref="A8:A9"/>
    <mergeCell ref="B8:B9"/>
    <mergeCell ref="E8:E9"/>
    <mergeCell ref="F8:F9"/>
    <mergeCell ref="G8:G9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A6:A7"/>
    <mergeCell ref="B6:B7"/>
    <mergeCell ref="E6:E7"/>
    <mergeCell ref="A10:A11"/>
    <mergeCell ref="B10:B11"/>
    <mergeCell ref="E10:E11"/>
    <mergeCell ref="F10:F11"/>
    <mergeCell ref="G10:G11"/>
    <mergeCell ref="X8:X9"/>
    <mergeCell ref="Y8:AB9"/>
    <mergeCell ref="T8:T9"/>
    <mergeCell ref="U8:U9"/>
    <mergeCell ref="V8:V9"/>
    <mergeCell ref="W8:W9"/>
    <mergeCell ref="P8:P9"/>
    <mergeCell ref="Q8:Q9"/>
    <mergeCell ref="R8:R9"/>
    <mergeCell ref="S8:S9"/>
    <mergeCell ref="L8:L9"/>
    <mergeCell ref="M8:M9"/>
    <mergeCell ref="N8:N9"/>
    <mergeCell ref="O8:O9"/>
    <mergeCell ref="H8:H9"/>
    <mergeCell ref="I8:I9"/>
    <mergeCell ref="J8:J9"/>
    <mergeCell ref="K8:K9"/>
    <mergeCell ref="N10:N11"/>
    <mergeCell ref="O10:O11"/>
    <mergeCell ref="T4:T5"/>
    <mergeCell ref="U4:U5"/>
    <mergeCell ref="V4:V5"/>
    <mergeCell ref="W4:W5"/>
    <mergeCell ref="X4:X5"/>
    <mergeCell ref="H10:H11"/>
    <mergeCell ref="I10:I11"/>
    <mergeCell ref="J10:J11"/>
    <mergeCell ref="K10:K11"/>
    <mergeCell ref="X6:X7"/>
    <mergeCell ref="A12:A13"/>
    <mergeCell ref="B12:B13"/>
    <mergeCell ref="E12:G13"/>
    <mergeCell ref="H12:H13"/>
    <mergeCell ref="I12:K13"/>
    <mergeCell ref="L12:L13"/>
    <mergeCell ref="M12:O13"/>
    <mergeCell ref="X10:X11"/>
    <mergeCell ref="Y10:AB11"/>
    <mergeCell ref="T10:T11"/>
    <mergeCell ref="U10:U11"/>
    <mergeCell ref="V10:V11"/>
    <mergeCell ref="W10:W11"/>
    <mergeCell ref="U12:U13"/>
    <mergeCell ref="V12:V13"/>
    <mergeCell ref="W12:W13"/>
    <mergeCell ref="P10:P11"/>
    <mergeCell ref="Q10:Q11"/>
    <mergeCell ref="R10:R11"/>
    <mergeCell ref="S10:S11"/>
    <mergeCell ref="X12:X13"/>
    <mergeCell ref="Y12:AB13"/>
    <mergeCell ref="L10:L11"/>
    <mergeCell ref="M10:M11"/>
    <mergeCell ref="A4:A5"/>
    <mergeCell ref="B4:B5"/>
    <mergeCell ref="E4:E5"/>
    <mergeCell ref="F4:F5"/>
    <mergeCell ref="G4:G5"/>
    <mergeCell ref="H4:H5"/>
    <mergeCell ref="A16:AB16"/>
    <mergeCell ref="A18:AB18"/>
    <mergeCell ref="P12:P13"/>
    <mergeCell ref="Q12:Q13"/>
    <mergeCell ref="R12:R13"/>
    <mergeCell ref="S12:S13"/>
    <mergeCell ref="T12:T13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ageMargins left="0.74803149606299213" right="0.74803149606299213" top="0.98425196850393704" bottom="0.98425196850393704" header="0.51181102362204722" footer="0.51181102362204722"/>
  <pageSetup paperSize="9" scale="87" orientation="landscape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15"/>
  <sheetViews>
    <sheetView topLeftCell="B1" workbookViewId="0">
      <selection activeCell="Y10" sqref="Y1:Y1048576"/>
    </sheetView>
  </sheetViews>
  <sheetFormatPr baseColWidth="10" defaultColWidth="8.83203125" defaultRowHeight="14" x14ac:dyDescent="0"/>
  <cols>
    <col min="1" max="1" width="5.33203125" customWidth="1"/>
    <col min="2" max="2" width="14.33203125" customWidth="1"/>
    <col min="3" max="3" width="30" customWidth="1"/>
    <col min="4" max="5" width="5.33203125" customWidth="1"/>
    <col min="6" max="6" width="2.83203125" customWidth="1"/>
    <col min="7" max="7" width="0.6640625" customWidth="1"/>
    <col min="8" max="8" width="3.33203125" customWidth="1"/>
    <col min="9" max="9" width="1.1640625" customWidth="1"/>
    <col min="10" max="10" width="3.33203125" customWidth="1"/>
    <col min="11" max="11" width="7.1640625" style="16" customWidth="1"/>
    <col min="12" max="12" width="3.33203125" customWidth="1"/>
    <col min="13" max="13" width="1.1640625" customWidth="1"/>
    <col min="14" max="14" width="4" customWidth="1"/>
    <col min="15" max="15" width="1.5" customWidth="1"/>
    <col min="16" max="16" width="4" customWidth="1"/>
    <col min="17" max="17" width="6.5" style="16" customWidth="1"/>
    <col min="18" max="18" width="10.1640625" style="19" customWidth="1"/>
    <col min="19" max="19" width="7" style="16" customWidth="1"/>
    <col min="20" max="21" width="7" customWidth="1"/>
    <col min="22" max="24" width="5.33203125" hidden="1" customWidth="1"/>
    <col min="25" max="28" width="2.6640625" style="4" hidden="1" customWidth="1"/>
    <col min="29" max="29" width="0.5" style="35" customWidth="1"/>
  </cols>
  <sheetData>
    <row r="1" spans="1:30" ht="139" customHeight="1">
      <c r="A1" s="40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30" ht="14" customHeight="1">
      <c r="A2" s="61" t="s">
        <v>43</v>
      </c>
      <c r="B2" s="55" t="s">
        <v>30</v>
      </c>
      <c r="C2" s="55" t="s">
        <v>0</v>
      </c>
      <c r="D2" s="55" t="s">
        <v>5</v>
      </c>
      <c r="E2" s="55" t="s">
        <v>6</v>
      </c>
      <c r="F2" s="57" t="s">
        <v>11</v>
      </c>
      <c r="G2" s="57"/>
      <c r="H2" s="57"/>
      <c r="I2" s="57"/>
      <c r="J2" s="57"/>
      <c r="K2" s="57"/>
      <c r="L2" s="57" t="s">
        <v>16</v>
      </c>
      <c r="M2" s="57"/>
      <c r="N2" s="57"/>
      <c r="O2" s="57"/>
      <c r="P2" s="57"/>
      <c r="Q2" s="57"/>
      <c r="R2" s="57" t="s">
        <v>17</v>
      </c>
      <c r="S2" s="57"/>
      <c r="T2" s="55" t="s">
        <v>46</v>
      </c>
      <c r="U2" s="55"/>
      <c r="V2" s="55"/>
      <c r="W2" s="55"/>
      <c r="X2" s="55"/>
    </row>
    <row r="3" spans="1:30" s="5" customFormat="1" ht="33" customHeight="1">
      <c r="A3" s="61"/>
      <c r="B3" s="55"/>
      <c r="C3" s="55"/>
      <c r="D3" s="55"/>
      <c r="E3" s="55"/>
      <c r="F3" s="58" t="s">
        <v>18</v>
      </c>
      <c r="G3" s="58"/>
      <c r="H3" s="58"/>
      <c r="I3" s="58"/>
      <c r="J3" s="58"/>
      <c r="K3" s="24" t="s">
        <v>14</v>
      </c>
      <c r="L3" s="58" t="s">
        <v>18</v>
      </c>
      <c r="M3" s="58"/>
      <c r="N3" s="58"/>
      <c r="O3" s="58"/>
      <c r="P3" s="58"/>
      <c r="Q3" s="24" t="s">
        <v>14</v>
      </c>
      <c r="R3" s="23" t="s">
        <v>28</v>
      </c>
      <c r="S3" s="24" t="s">
        <v>14</v>
      </c>
      <c r="T3" s="56"/>
      <c r="U3" s="56"/>
      <c r="V3" s="56"/>
      <c r="W3" s="56"/>
      <c r="X3" s="56"/>
      <c r="Y3" s="20"/>
      <c r="Z3" s="21">
        <v>2</v>
      </c>
      <c r="AA3" s="20">
        <v>3</v>
      </c>
      <c r="AB3" s="20">
        <v>4</v>
      </c>
      <c r="AC3" s="36">
        <v>5</v>
      </c>
    </row>
    <row r="4" spans="1:30" s="5" customFormat="1" ht="18.75" customHeight="1">
      <c r="A4" s="42">
        <v>1</v>
      </c>
      <c r="B4" s="44" t="s">
        <v>15</v>
      </c>
      <c r="C4" s="10" t="s">
        <v>9</v>
      </c>
      <c r="D4" s="14">
        <v>1959</v>
      </c>
      <c r="E4" s="7" t="s">
        <v>7</v>
      </c>
      <c r="F4" s="49">
        <v>26</v>
      </c>
      <c r="G4" s="51" t="s">
        <v>4</v>
      </c>
      <c r="H4" s="51">
        <v>42</v>
      </c>
      <c r="I4" s="51" t="s">
        <v>4</v>
      </c>
      <c r="J4" s="47">
        <v>99</v>
      </c>
      <c r="K4" s="54">
        <f>100*Y5/Y5</f>
        <v>100</v>
      </c>
      <c r="L4" s="49">
        <v>29</v>
      </c>
      <c r="M4" s="51" t="s">
        <v>4</v>
      </c>
      <c r="N4" s="51">
        <v>17</v>
      </c>
      <c r="O4" s="51" t="s">
        <v>4</v>
      </c>
      <c r="P4" s="47">
        <v>10</v>
      </c>
      <c r="Q4" s="54">
        <f>100 *Z7/Z5</f>
        <v>99.609014854020842</v>
      </c>
      <c r="R4" s="59">
        <v>14</v>
      </c>
      <c r="S4" s="54">
        <f>100*R4/39</f>
        <v>35.897435897435898</v>
      </c>
      <c r="T4" s="62">
        <f>S4+Q4+K4</f>
        <v>235.50645075145673</v>
      </c>
      <c r="U4" s="63"/>
      <c r="V4" s="63"/>
      <c r="W4" s="63"/>
      <c r="X4" s="63"/>
      <c r="Y4" s="4"/>
      <c r="Z4" s="4"/>
      <c r="AA4" s="4"/>
      <c r="AB4" s="22"/>
      <c r="AC4" s="35"/>
      <c r="AD4" s="9"/>
    </row>
    <row r="5" spans="1:30" s="5" customFormat="1" ht="18.75" customHeight="1">
      <c r="A5" s="43"/>
      <c r="B5" s="45"/>
      <c r="C5" s="10" t="s">
        <v>10</v>
      </c>
      <c r="D5" s="14">
        <v>1981</v>
      </c>
      <c r="E5" s="7" t="s">
        <v>7</v>
      </c>
      <c r="F5" s="50"/>
      <c r="G5" s="52"/>
      <c r="H5" s="52"/>
      <c r="I5" s="52"/>
      <c r="J5" s="48"/>
      <c r="K5" s="54"/>
      <c r="L5" s="50"/>
      <c r="M5" s="52"/>
      <c r="N5" s="52"/>
      <c r="O5" s="52"/>
      <c r="P5" s="48"/>
      <c r="Q5" s="54"/>
      <c r="R5" s="60"/>
      <c r="S5" s="54"/>
      <c r="T5" s="63"/>
      <c r="U5" s="63"/>
      <c r="V5" s="63"/>
      <c r="W5" s="63"/>
      <c r="X5" s="63"/>
      <c r="Y5" s="4">
        <f>F4*60+H4+0.99</f>
        <v>1602.99</v>
      </c>
      <c r="Z5" s="4">
        <f>L4*60+N4+0.1</f>
        <v>1757.1</v>
      </c>
      <c r="AA5" s="4" t="e">
        <f>R4*60+#REF!+0</f>
        <v>#REF!</v>
      </c>
      <c r="AB5" s="4" t="e">
        <f>#REF!*60+#REF!+0.61</f>
        <v>#REF!</v>
      </c>
      <c r="AC5" s="35" t="e">
        <f>#REF!*60+#REF!+0.38</f>
        <v>#REF!</v>
      </c>
    </row>
    <row r="6" spans="1:30" s="5" customFormat="1" ht="18.75" customHeight="1">
      <c r="A6" s="42">
        <v>2</v>
      </c>
      <c r="B6" s="44" t="s">
        <v>44</v>
      </c>
      <c r="C6" s="10" t="s">
        <v>19</v>
      </c>
      <c r="D6" s="14">
        <v>1989</v>
      </c>
      <c r="E6" s="7" t="s">
        <v>20</v>
      </c>
      <c r="F6" s="49">
        <v>32</v>
      </c>
      <c r="G6" s="51" t="s">
        <v>4</v>
      </c>
      <c r="H6" s="51">
        <v>22</v>
      </c>
      <c r="I6" s="51" t="s">
        <v>4</v>
      </c>
      <c r="J6" s="47">
        <v>13</v>
      </c>
      <c r="K6" s="54">
        <f>100*Y5/Y7</f>
        <v>82.537729194235197</v>
      </c>
      <c r="L6" s="49">
        <v>29</v>
      </c>
      <c r="M6" s="51" t="s">
        <v>4</v>
      </c>
      <c r="N6" s="51">
        <v>10</v>
      </c>
      <c r="O6" s="51" t="s">
        <v>4</v>
      </c>
      <c r="P6" s="47">
        <v>23</v>
      </c>
      <c r="Q6" s="54">
        <f>100*Z7/Z7</f>
        <v>100</v>
      </c>
      <c r="R6" s="59">
        <v>14</v>
      </c>
      <c r="S6" s="54">
        <f t="shared" ref="S6" si="0">100*R6/39</f>
        <v>35.897435897435898</v>
      </c>
      <c r="T6" s="62">
        <f t="shared" ref="T6" si="1">S6+Q6+K6</f>
        <v>218.43516509167111</v>
      </c>
      <c r="U6" s="63"/>
      <c r="V6" s="63"/>
      <c r="W6" s="63"/>
      <c r="X6" s="63"/>
      <c r="Y6" s="4"/>
      <c r="Z6" s="4"/>
      <c r="AA6" s="4"/>
      <c r="AB6" s="4"/>
      <c r="AC6" s="35"/>
      <c r="AD6" s="9"/>
    </row>
    <row r="7" spans="1:30" s="5" customFormat="1" ht="18.75" customHeight="1">
      <c r="A7" s="43"/>
      <c r="B7" s="45"/>
      <c r="C7" s="10" t="s">
        <v>21</v>
      </c>
      <c r="D7" s="14">
        <v>1982</v>
      </c>
      <c r="E7" s="7" t="s">
        <v>20</v>
      </c>
      <c r="F7" s="50"/>
      <c r="G7" s="52"/>
      <c r="H7" s="52"/>
      <c r="I7" s="52"/>
      <c r="J7" s="48"/>
      <c r="K7" s="54"/>
      <c r="L7" s="50"/>
      <c r="M7" s="52"/>
      <c r="N7" s="52"/>
      <c r="O7" s="52"/>
      <c r="P7" s="48"/>
      <c r="Q7" s="54"/>
      <c r="R7" s="60"/>
      <c r="S7" s="54"/>
      <c r="T7" s="63"/>
      <c r="U7" s="63"/>
      <c r="V7" s="63"/>
      <c r="W7" s="63"/>
      <c r="X7" s="63"/>
      <c r="Y7" s="4">
        <f>F6*60+H6+0.13</f>
        <v>1942.13</v>
      </c>
      <c r="Z7" s="4">
        <f>L6*60+N6+0.23</f>
        <v>1750.23</v>
      </c>
      <c r="AA7" s="4" t="e">
        <f>R6*60+#REF!+0.32</f>
        <v>#REF!</v>
      </c>
      <c r="AB7" s="4" t="e">
        <f>#REF!*60+#REF!+0.1</f>
        <v>#REF!</v>
      </c>
      <c r="AC7" s="35" t="e">
        <f>#REF!*60+#REF!+0.3</f>
        <v>#REF!</v>
      </c>
    </row>
    <row r="8" spans="1:30" s="5" customFormat="1" ht="18.75" customHeight="1">
      <c r="A8" s="42">
        <v>3</v>
      </c>
      <c r="B8" s="44" t="s">
        <v>15</v>
      </c>
      <c r="C8" s="10" t="s">
        <v>8</v>
      </c>
      <c r="D8" s="14">
        <v>1989</v>
      </c>
      <c r="E8" s="7" t="s">
        <v>7</v>
      </c>
      <c r="F8" s="49">
        <v>43</v>
      </c>
      <c r="G8" s="51" t="s">
        <v>4</v>
      </c>
      <c r="H8" s="51">
        <v>5</v>
      </c>
      <c r="I8" s="51" t="s">
        <v>4</v>
      </c>
      <c r="J8" s="47">
        <v>66</v>
      </c>
      <c r="K8" s="54">
        <f>100*Y5/Y9</f>
        <v>61.995389958463221</v>
      </c>
      <c r="L8" s="49">
        <v>36</v>
      </c>
      <c r="M8" s="51" t="s">
        <v>4</v>
      </c>
      <c r="N8" s="51">
        <v>37</v>
      </c>
      <c r="O8" s="51" t="s">
        <v>4</v>
      </c>
      <c r="P8" s="47">
        <v>15</v>
      </c>
      <c r="Q8" s="54">
        <f>100*Z7/Z9</f>
        <v>79.659103839064244</v>
      </c>
      <c r="R8" s="59">
        <v>14</v>
      </c>
      <c r="S8" s="54">
        <f t="shared" ref="S8" si="2">100*R8/39</f>
        <v>35.897435897435898</v>
      </c>
      <c r="T8" s="62">
        <f t="shared" ref="T8" si="3">S8+Q8+K8</f>
        <v>177.55192969496335</v>
      </c>
      <c r="U8" s="63"/>
      <c r="V8" s="63"/>
      <c r="W8" s="63"/>
      <c r="X8" s="63"/>
      <c r="Y8" s="4"/>
      <c r="Z8" s="4"/>
      <c r="AA8" s="4"/>
      <c r="AB8" s="4"/>
      <c r="AC8" s="35"/>
    </row>
    <row r="9" spans="1:30" s="5" customFormat="1" ht="18.75" customHeight="1">
      <c r="A9" s="43"/>
      <c r="B9" s="45"/>
      <c r="C9" s="10" t="s">
        <v>12</v>
      </c>
      <c r="D9" s="14">
        <v>1989</v>
      </c>
      <c r="E9" s="8" t="s">
        <v>7</v>
      </c>
      <c r="F9" s="50"/>
      <c r="G9" s="52"/>
      <c r="H9" s="52"/>
      <c r="I9" s="52"/>
      <c r="J9" s="48"/>
      <c r="K9" s="54"/>
      <c r="L9" s="50"/>
      <c r="M9" s="52"/>
      <c r="N9" s="52"/>
      <c r="O9" s="52"/>
      <c r="P9" s="48"/>
      <c r="Q9" s="54"/>
      <c r="R9" s="60"/>
      <c r="S9" s="54"/>
      <c r="T9" s="63"/>
      <c r="U9" s="63"/>
      <c r="V9" s="63"/>
      <c r="W9" s="63"/>
      <c r="X9" s="63"/>
      <c r="Y9" s="4">
        <f>F8*60+H8+0.66</f>
        <v>2585.66</v>
      </c>
      <c r="Z9" s="4">
        <f>L8*60+N8+0.15</f>
        <v>2197.15</v>
      </c>
      <c r="AA9" s="4" t="e">
        <f>R8*60+#REF!+0</f>
        <v>#REF!</v>
      </c>
      <c r="AB9" s="4"/>
      <c r="AC9" s="35"/>
    </row>
    <row r="13" spans="1:30" ht="16">
      <c r="A13" s="39" t="s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30" ht="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5"/>
      <c r="L14" s="13"/>
      <c r="M14" s="13"/>
      <c r="N14" s="13"/>
      <c r="O14" s="13"/>
      <c r="P14" s="13"/>
      <c r="Q14" s="15"/>
      <c r="R14" s="18"/>
      <c r="S14" s="15"/>
      <c r="T14" s="13"/>
      <c r="U14" s="13"/>
      <c r="V14" s="13"/>
      <c r="W14" s="13"/>
      <c r="X14" s="13"/>
      <c r="Y14" s="17"/>
      <c r="Z14" s="17"/>
      <c r="AA14" s="17"/>
      <c r="AB14" s="17"/>
    </row>
    <row r="15" spans="1:30" ht="16">
      <c r="A15" s="39" t="s">
        <v>13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</sheetData>
  <mergeCells count="65">
    <mergeCell ref="T2:X3"/>
    <mergeCell ref="F3:J3"/>
    <mergeCell ref="L3:P3"/>
    <mergeCell ref="A1:X1"/>
    <mergeCell ref="A2:A3"/>
    <mergeCell ref="B2:B3"/>
    <mergeCell ref="C2:C3"/>
    <mergeCell ref="D2:D3"/>
    <mergeCell ref="E2:E3"/>
    <mergeCell ref="F2:K2"/>
    <mergeCell ref="L2:Q2"/>
    <mergeCell ref="R2:S2"/>
    <mergeCell ref="N4:N5"/>
    <mergeCell ref="O4:O5"/>
    <mergeCell ref="A4:A5"/>
    <mergeCell ref="B4:B5"/>
    <mergeCell ref="F4:F5"/>
    <mergeCell ref="G4:G5"/>
    <mergeCell ref="H4:H5"/>
    <mergeCell ref="I4:I5"/>
    <mergeCell ref="T4:X5"/>
    <mergeCell ref="A6:A7"/>
    <mergeCell ref="B6:B7"/>
    <mergeCell ref="F6:F7"/>
    <mergeCell ref="G6:G7"/>
    <mergeCell ref="H6:H7"/>
    <mergeCell ref="I6:I7"/>
    <mergeCell ref="S4:S5"/>
    <mergeCell ref="P4:P5"/>
    <mergeCell ref="Q4:Q5"/>
    <mergeCell ref="R4:R5"/>
    <mergeCell ref="J4:J5"/>
    <mergeCell ref="K4:K5"/>
    <mergeCell ref="T6:X7"/>
    <mergeCell ref="L4:L5"/>
    <mergeCell ref="M4:M5"/>
    <mergeCell ref="F8:F9"/>
    <mergeCell ref="G8:G9"/>
    <mergeCell ref="H8:H9"/>
    <mergeCell ref="N6:N7"/>
    <mergeCell ref="O6:O7"/>
    <mergeCell ref="S6:S7"/>
    <mergeCell ref="P6:P7"/>
    <mergeCell ref="Q6:Q7"/>
    <mergeCell ref="R6:R7"/>
    <mergeCell ref="J6:J7"/>
    <mergeCell ref="K6:K7"/>
    <mergeCell ref="L6:L7"/>
    <mergeCell ref="M6:M7"/>
    <mergeCell ref="A13:AB13"/>
    <mergeCell ref="A15:AB15"/>
    <mergeCell ref="T8:X9"/>
    <mergeCell ref="S8:S9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I8:I9"/>
    <mergeCell ref="A8:A9"/>
    <mergeCell ref="B8:B9"/>
  </mergeCells>
  <pageMargins left="0.74803149606299213" right="0.74803149606299213" top="0.98425196850393704" bottom="0.98425196850393704" header="0.51181102362204722" footer="0.51181102362204722"/>
  <pageSetup paperSize="9" scale="99" orientation="landscape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мужчины тех</vt:lpstr>
      <vt:lpstr>итоговый мужчины</vt:lpstr>
      <vt:lpstr>итоговый женщины 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2015-09-13T04:59:31Z</cp:lastPrinted>
  <dcterms:created xsi:type="dcterms:W3CDTF">2006-09-28T05:33:49Z</dcterms:created>
  <dcterms:modified xsi:type="dcterms:W3CDTF">2015-09-13T13:50:20Z</dcterms:modified>
</cp:coreProperties>
</file>